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65326" windowWidth="12945" windowHeight="1171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<sst xmlns="http://schemas.openxmlformats.org/spreadsheetml/2006/main" count="76" uniqueCount="65">
  <si>
    <t>Структура выручки по направлениям бизнеса,  тыс. руб.:</t>
  </si>
  <si>
    <t>Наименование</t>
  </si>
  <si>
    <t>Выручка (нетто) от реализации продукции (услуг), всего</t>
  </si>
  <si>
    <t>сетевые услуги</t>
  </si>
  <si>
    <t>услуги по технологическому присоединению</t>
  </si>
  <si>
    <t>Транспортировка электроэнергии</t>
  </si>
  <si>
    <t>Наименование показателя</t>
  </si>
  <si>
    <t>Объем выручки (доходов) от данного вида хозяйственной деятельности, тыс. руб.</t>
  </si>
  <si>
    <t>Доля объема выручки (доходов) от данного вида хозяйственной деятельности в общем объеме выручки (доходов) эмитента, %</t>
  </si>
  <si>
    <t xml:space="preserve">Технологическое присоединение потребителей </t>
  </si>
  <si>
    <t>Общая структура себестоимости,  %</t>
  </si>
  <si>
    <t>Показатели</t>
  </si>
  <si>
    <t>Материальные затраты, в том числе</t>
  </si>
  <si>
    <t xml:space="preserve">Покупная энергия </t>
  </si>
  <si>
    <t>Покупная энергия на производственные и хозяйственные нужды</t>
  </si>
  <si>
    <t>Сырье и материалы</t>
  </si>
  <si>
    <t>Работы и услуги производственного характера</t>
  </si>
  <si>
    <t>Затраты на оплату труда</t>
  </si>
  <si>
    <t>ЕСН</t>
  </si>
  <si>
    <t>Негосударственное пенсионное обеспечение</t>
  </si>
  <si>
    <t>Амортизация</t>
  </si>
  <si>
    <t>Прочие, в том числе</t>
  </si>
  <si>
    <t>Оплата услуг сторонних организаций</t>
  </si>
  <si>
    <t>Расходы на страхование</t>
  </si>
  <si>
    <t>Налоги и сборы</t>
  </si>
  <si>
    <t>Показатели эффективности, %</t>
  </si>
  <si>
    <t>ROE, рентабельность собственного капитала</t>
  </si>
  <si>
    <t>ROA, рентабельность активов</t>
  </si>
  <si>
    <t>ROTA, доходность совокупных активов</t>
  </si>
  <si>
    <t>Показатели финансово-экономической деятельности</t>
  </si>
  <si>
    <t xml:space="preserve">Отношение суммы привлеченных средств к капиталу и резервам, % </t>
  </si>
  <si>
    <t xml:space="preserve">Отношение суммы краткосрочных обязательств к капиталу и резервам, % </t>
  </si>
  <si>
    <t>Оборачиваемость дебиторской задолженности, раз.</t>
  </si>
  <si>
    <t>Динамика роста (падения) доходов</t>
  </si>
  <si>
    <t>Период</t>
  </si>
  <si>
    <t>тыс. руб.</t>
  </si>
  <si>
    <t>Темп роста, %</t>
  </si>
  <si>
    <t>Динамика роста (падения) издержек</t>
  </si>
  <si>
    <t>Поступление в сеть, млн. кВтч</t>
  </si>
  <si>
    <t>Отпуск из сети, млн. кВтч</t>
  </si>
  <si>
    <t>Полезный отпуск (котловой), млн. кВтч</t>
  </si>
  <si>
    <t>Средний тариф (коп. / кВтч)</t>
  </si>
  <si>
    <t>Потери э/эн, %</t>
  </si>
  <si>
    <t>прочая продукция (услуги)</t>
  </si>
  <si>
    <t>Прогнозирование на предстоящий квартал</t>
  </si>
  <si>
    <t>Выручка от передачи э/эн, тыс.руб.</t>
  </si>
  <si>
    <t>Приложение 2</t>
  </si>
  <si>
    <t>Дебиторская задолженность (до 12 месяцев) в том числе:</t>
  </si>
  <si>
    <t xml:space="preserve"> 2011г. Факт</t>
  </si>
  <si>
    <t xml:space="preserve"> 2012г. Факт</t>
  </si>
  <si>
    <t>Дебиторская задолженность (свыше 12 месяцев) в том числе:</t>
  </si>
  <si>
    <t xml:space="preserve">Выручка (нетто) от реализации продукции (услуг), всего  </t>
  </si>
  <si>
    <t>Коб_дз</t>
  </si>
  <si>
    <t xml:space="preserve"> КРАТКОСРОЧНЫЕ ОБЯЗАТЕЛЬСТВА</t>
  </si>
  <si>
    <t>Итого по разделу V</t>
  </si>
  <si>
    <t>Отношение Кр_Об к капиталу и резервам ,%</t>
  </si>
  <si>
    <t>Итого по разделу IV</t>
  </si>
  <si>
    <t>Итого по разделу III</t>
  </si>
  <si>
    <t>НДС</t>
  </si>
  <si>
    <t>услуги по передаче электроэнергии по сетям</t>
  </si>
  <si>
    <t>2-й кв 2014 г.</t>
  </si>
  <si>
    <t>Основные финансовые показатели ОАО «МРСК Юга»  
за 9 месяцев 2014 года.</t>
  </si>
  <si>
    <t>9 месяцев 2014г.</t>
  </si>
  <si>
    <t>3-й кв 2014 г.</t>
  </si>
  <si>
    <t>4 кв. 2014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</si>
</sst>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00"/>
    <numFmt numFmtId="171" formatCode="#,##0.0000"/>
    <numFmt numFmtId="172" formatCode="0.0"/>
    <numFmt numFmtId="173" formatCode="0.000"/>
    <numFmt numFmtId="174" formatCode="\ #,##0&quot;    &quot;;\-#,##0&quot;    &quot;;&quot; -    &quot;;@\ "/>
    <numFmt numFmtId="175" formatCode="\ #,##0.0&quot;    &quot;;\-#,##0.0&quot;    &quot;;&quot; -    &quot;;@\ "/>
    <numFmt numFmtId="176" formatCode="\ #,##0.00&quot;    &quot;;\-#,##0.00&quot;    &quot;;&quot; -    &quot;;@\ "/>
    <numFmt numFmtId="177" formatCode="\ #,##0.0000&quot;    &quot;;\-#,##0.0000&quot;    &quot;;&quot; -    &quot;;@\ "/>
    <numFmt numFmtId="178" formatCode="0.0000000"/>
    <numFmt numFmtId="179" formatCode="0.000000000"/>
    <numFmt numFmtId="180" formatCode="#,##0\ ;[Red]\-#,##0\ "/>
    <numFmt numFmtId="181" formatCode="_-* #,##0.00_р_._-;\-* #,##0.00_р_._-;_-* \-??_р_._-;_-@_-"/>
    <numFmt numFmtId="182" formatCode="_-* #,##0_р_._-;\-* #,##0_р_._-;_-* &quot;-&quot;??_р_._-;_-@_-"/>
    <numFmt numFmtId="183" formatCode="#,##0.000"/>
    <numFmt numFmtId="184" formatCode="_(* #,##0.00_);_(* \(#,##0.00\);_(* &quot;-&quot;??_);_(@_)"/>
    <numFmt numFmtId="185" formatCode="#,##0_);[Red]\(#,##0\)"/>
  </numFmts>
  <fonts count="53"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color indexed="8"/>
      <name val="Arial"/>
      <family val="2"/>
    </font>
    <font>
      <sz val="14"/>
      <name val="Times New Roman"/>
      <family val="1"/>
    </font>
    <font>
      <i/>
      <sz val="10"/>
      <color indexed="8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u val="single"/>
      <sz val="10"/>
      <color theme="11"/>
      <name val="Arial Cyr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2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11" fillId="0" borderId="1">
      <alignment/>
      <protection/>
    </xf>
    <xf numFmtId="0" fontId="11" fillId="0" borderId="0">
      <alignment/>
      <protection/>
    </xf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2" applyNumberFormat="0" applyAlignment="0" applyProtection="0"/>
    <xf numFmtId="0" fontId="36" fillId="28" borderId="3" applyNumberFormat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0" fontId="50" fillId="0" borderId="10" applyNumberFormat="0" applyFill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85" fontId="12" fillId="0" borderId="0">
      <alignment vertical="top"/>
      <protection/>
    </xf>
    <xf numFmtId="0" fontId="51" fillId="0" borderId="0" applyNumberFormat="0" applyFill="0" applyBorder="0" applyAlignment="0" applyProtection="0"/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8" fillId="0" borderId="0" applyFill="0" applyBorder="0" applyAlignment="0" applyProtection="0"/>
    <xf numFmtId="43" fontId="8" fillId="0" borderId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43" fontId="8" fillId="0" borderId="0" applyFill="0" applyBorder="0" applyAlignment="0" applyProtection="0"/>
    <xf numFmtId="0" fontId="52" fillId="33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 indent="4"/>
    </xf>
    <xf numFmtId="0" fontId="1" fillId="0" borderId="11" xfId="0" applyFont="1" applyFill="1" applyBorder="1" applyAlignment="1">
      <alignment horizontal="left" vertical="top" wrapText="1" indent="7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left" indent="3"/>
    </xf>
    <xf numFmtId="0" fontId="1" fillId="0" borderId="11" xfId="0" applyFont="1" applyFill="1" applyBorder="1" applyAlignment="1">
      <alignment horizontal="left" wrapText="1" indent="3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wrapText="1"/>
    </xf>
    <xf numFmtId="164" fontId="1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9" fontId="1" fillId="0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165" fontId="1" fillId="0" borderId="11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3" fontId="1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 vertical="center" wrapText="1"/>
    </xf>
    <xf numFmtId="165" fontId="1" fillId="0" borderId="11" xfId="0" applyNumberFormat="1" applyFont="1" applyFill="1" applyBorder="1" applyAlignment="1">
      <alignment horizontal="right" vertical="center" wrapText="1"/>
    </xf>
    <xf numFmtId="165" fontId="1" fillId="0" borderId="11" xfId="0" applyNumberFormat="1" applyFont="1" applyFill="1" applyBorder="1" applyAlignment="1">
      <alignment vertical="center"/>
    </xf>
    <xf numFmtId="165" fontId="7" fillId="0" borderId="11" xfId="0" applyNumberFormat="1" applyFont="1" applyFill="1" applyBorder="1" applyAlignment="1">
      <alignment vertical="center"/>
    </xf>
    <xf numFmtId="164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72" fontId="1" fillId="0" borderId="11" xfId="0" applyNumberFormat="1" applyFont="1" applyFill="1" applyBorder="1" applyAlignment="1">
      <alignment/>
    </xf>
    <xf numFmtId="10" fontId="1" fillId="0" borderId="11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10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164" fontId="5" fillId="0" borderId="12" xfId="0" applyNumberFormat="1" applyFont="1" applyFill="1" applyBorder="1" applyAlignment="1">
      <alignment vertical="center"/>
    </xf>
    <xf numFmtId="164" fontId="5" fillId="0" borderId="13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wrapText="1"/>
    </xf>
  </cellXfs>
  <cellStyles count="112">
    <cellStyle name="Normal" xfId="0"/>
    <cellStyle name="_Книга1" xfId="15"/>
    <cellStyle name="_Книга1 2" xfId="16"/>
    <cellStyle name="_Книга1 3" xfId="17"/>
    <cellStyle name="_Книга1_Копия АРМ_БП_РСК_V10 0_20100213" xfId="18"/>
    <cellStyle name="_Книга1_Копия АРМ_БП_РСК_V10 0_20100213 2" xfId="19"/>
    <cellStyle name="_Книга1_Копия АРМ_БП_РСК_V10 0_20100213 3" xfId="20"/>
    <cellStyle name="1Normal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Norma11l" xfId="40"/>
    <cellStyle name="Normal_MACRO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10" xfId="62"/>
    <cellStyle name="Обычный 10 2" xfId="63"/>
    <cellStyle name="Обычный 10 2 2" xfId="64"/>
    <cellStyle name="Обычный 11" xfId="65"/>
    <cellStyle name="Обычный 12" xfId="66"/>
    <cellStyle name="Обычный 13" xfId="67"/>
    <cellStyle name="Обычный 14" xfId="68"/>
    <cellStyle name="Обычный 15" xfId="69"/>
    <cellStyle name="Обычный 16" xfId="70"/>
    <cellStyle name="Обычный 17" xfId="71"/>
    <cellStyle name="Обычный 18" xfId="72"/>
    <cellStyle name="Обычный 2" xfId="73"/>
    <cellStyle name="Обычный 2 2" xfId="74"/>
    <cellStyle name="Обычный 2 3" xfId="75"/>
    <cellStyle name="Обычный 2 3 3" xfId="76"/>
    <cellStyle name="Обычный 2 4" xfId="77"/>
    <cellStyle name="Обычный 2_допформат корректи" xfId="78"/>
    <cellStyle name="Обычный 3" xfId="79"/>
    <cellStyle name="Обычный 3 2" xfId="80"/>
    <cellStyle name="Обычный 4" xfId="81"/>
    <cellStyle name="Обычный 5" xfId="82"/>
    <cellStyle name="Обычный 5 2" xfId="83"/>
    <cellStyle name="Обычный 5 3" xfId="84"/>
    <cellStyle name="Обычный 6" xfId="85"/>
    <cellStyle name="Обычный 6 2" xfId="86"/>
    <cellStyle name="Обычный 6 3" xfId="87"/>
    <cellStyle name="Обычный 7" xfId="88"/>
    <cellStyle name="Обычный 8" xfId="89"/>
    <cellStyle name="Обычный 9" xfId="90"/>
    <cellStyle name="Followed Hyperlink" xfId="91"/>
    <cellStyle name="Плохой" xfId="92"/>
    <cellStyle name="Пояснение" xfId="93"/>
    <cellStyle name="Примечание" xfId="94"/>
    <cellStyle name="Percent" xfId="95"/>
    <cellStyle name="Процентный 2" xfId="96"/>
    <cellStyle name="Процентный 2 2" xfId="97"/>
    <cellStyle name="Процентный 2 3" xfId="98"/>
    <cellStyle name="Процентный 3" xfId="99"/>
    <cellStyle name="Процентный 3 2" xfId="100"/>
    <cellStyle name="Процентный 3 3" xfId="101"/>
    <cellStyle name="Процентный 4" xfId="102"/>
    <cellStyle name="Процентный 4 2" xfId="103"/>
    <cellStyle name="Процентный 5" xfId="104"/>
    <cellStyle name="Связанная ячейка" xfId="105"/>
    <cellStyle name="Стиль 1" xfId="106"/>
    <cellStyle name="Стиль 1 2" xfId="107"/>
    <cellStyle name="Стиль 1 2 2" xfId="108"/>
    <cellStyle name="Стиль 1 3" xfId="109"/>
    <cellStyle name="Стиль 1_8 Инвестиции-свод" xfId="110"/>
    <cellStyle name="Текст предупреждения" xfId="111"/>
    <cellStyle name="Тысячи [0]_Chart1 (Sales &amp; Costs)" xfId="112"/>
    <cellStyle name="Тысячи_Chart1 (Sales &amp; Costs)" xfId="113"/>
    <cellStyle name="Comma" xfId="114"/>
    <cellStyle name="Comma [0]" xfId="115"/>
    <cellStyle name="Финансовый 2" xfId="116"/>
    <cellStyle name="Финансовый 2 2" xfId="117"/>
    <cellStyle name="Финансовый 2 3" xfId="118"/>
    <cellStyle name="Финансовый 3" xfId="119"/>
    <cellStyle name="Финансовый 3 2" xfId="120"/>
    <cellStyle name="Финансовый 4" xfId="121"/>
    <cellStyle name="Финансовый 5" xfId="122"/>
    <cellStyle name="Финансовый 5 2" xfId="123"/>
    <cellStyle name="Финансовый 6" xfId="124"/>
    <cellStyle name="Хороший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net2\&#1055;&#1072;&#1087;&#1082;&#1072;%20&#1076;&#1077;&#1087;&#1072;&#1088;&#1090;&#1072;&#1084;&#1077;&#1085;&#1090;&#1072;\&#1044;&#1077;&#1087;%20&#1101;&#1082;&#1086;&#1085;&#1086;&#1084;&#1080;&#1082;&#1080;\_&#1054;&#1073;&#1097;&#1072;&#1103;%20&#1087;&#1072;&#1087;&#1082;&#1072;\OtdelBP\2014_&#1086;&#1073;&#1097;&#1072;&#1103;%20&#1089;&#1090;&#1088;&#1091;&#1082;&#1090;&#1091;&#1088;&#1072;\&#1041;&#1080;&#1079;&#1085;&#1077;&#1089;-&#1087;&#1083;&#1072;&#1085;&#1080;&#1088;&#1086;&#1074;&#1072;&#1085;&#1080;&#1077;\&#1060;&#1072;&#1082;&#1090;\&#1057;&#1074;&#1086;&#1076;&#1085;&#1099;&#1081;%20&#1092;&#1072;&#1082;&#1090;\2%20&#1082;&#1074;&#1072;&#1088;&#1090;&#1072;&#1083;%202014\&#1054;&#1090;&#1095;&#1105;&#1090;_2&#1082;&#1074;%20_&#1052;&#1056;&#1057;&#1050;%20&#1070;&#1075;&#1072;_2014&#1075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3;&#1103;%20&#1088;&#1072;&#1089;&#1095;&#1105;&#1090;&#1072;%203%20&#1082;&#1074;%202014%20&#1075;&#1086;&#1076;&#1072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2%20&#1079;&#1072;%209%20&#1084;&#1077;&#1089;%202014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net2\&#1055;&#1072;&#1087;&#1082;&#1072;%20&#1076;&#1077;&#1087;&#1072;&#1088;&#1090;&#1072;&#1084;&#1077;&#1085;&#1090;&#1072;\&#1044;&#1077;&#1087;%20&#1101;&#1082;&#1086;&#1085;&#1086;&#1084;&#1080;&#1082;&#1080;\_&#1054;&#1073;&#1097;&#1072;&#1103;%20&#1087;&#1072;&#1087;&#1082;&#1072;\OtdelBP\2014_&#1086;&#1073;&#1097;&#1072;&#1103;%20&#1089;&#1090;&#1088;&#1091;&#1082;&#1090;&#1091;&#1088;&#1072;\&#1041;&#1080;&#1079;&#1085;&#1077;&#1089;-&#1087;&#1083;&#1072;&#1085;&#1080;&#1088;&#1086;&#1074;&#1072;&#1085;&#1080;&#1077;\&#1060;&#1072;&#1082;&#1090;\&#1057;&#1074;&#1086;&#1076;&#1085;&#1099;&#1081;%20&#1092;&#1072;&#1082;&#1090;\3%20&#1082;&#1074;&#1072;&#1088;&#1090;&#1072;&#1083;%202014\&#1054;&#1090;&#1095;&#1105;&#1090;_3&#1082;&#1074;%20_&#1052;&#1056;&#1057;&#1050;%20&#1070;&#1075;&#1072;_2014&#107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БДР по филиалам"/>
      <sheetName val="t_проверки"/>
      <sheetName val="t_настройки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6">
          <cell r="C6">
            <v>0.254555265551206</v>
          </cell>
        </row>
        <row r="7">
          <cell r="C7">
            <v>0.8173083849595407</v>
          </cell>
        </row>
        <row r="8">
          <cell r="C8">
            <v>0.02989113976937454</v>
          </cell>
        </row>
        <row r="9">
          <cell r="C9">
            <v>0.1528004752710848</v>
          </cell>
        </row>
        <row r="10">
          <cell r="C10">
            <v>0.34634320923163664</v>
          </cell>
        </row>
        <row r="11">
          <cell r="C11">
            <v>0.17092011237115495</v>
          </cell>
        </row>
        <row r="12">
          <cell r="C12">
            <v>0.051718816283325544</v>
          </cell>
        </row>
        <row r="13">
          <cell r="C13">
            <v>0</v>
          </cell>
        </row>
        <row r="14">
          <cell r="C14">
            <v>0.12524895855147156</v>
          </cell>
        </row>
        <row r="15">
          <cell r="C15">
            <v>0.05121363801120514</v>
          </cell>
        </row>
        <row r="16">
          <cell r="C16">
            <v>0.3258883976371948</v>
          </cell>
        </row>
        <row r="17">
          <cell r="C17">
            <v>0.08963786644532717</v>
          </cell>
        </row>
        <row r="18">
          <cell r="C18">
            <v>0.20705243569814666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">
          <cell r="D8">
            <v>-0.038760667438627834</v>
          </cell>
        </row>
        <row r="9">
          <cell r="D9">
            <v>-0.00954294499670359</v>
          </cell>
        </row>
        <row r="10">
          <cell r="D10">
            <v>0.001786250279064805</v>
          </cell>
        </row>
        <row r="15">
          <cell r="D15">
            <v>2.965071180519719</v>
          </cell>
        </row>
        <row r="16">
          <cell r="D16">
            <v>1.3726497318007598</v>
          </cell>
        </row>
        <row r="17">
          <cell r="D17">
            <v>165.5147819813447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БДР по филиалам"/>
      <sheetName val="t_проверки"/>
      <sheetName val="18 Оптимизация АУР"/>
      <sheetName val="t_настройки"/>
      <sheetName val="Лист1"/>
    </sheetNames>
    <sheetDataSet>
      <sheetData sheetId="6">
        <row r="12">
          <cell r="S12">
            <v>4408.426670281586</v>
          </cell>
        </row>
        <row r="28">
          <cell r="S28">
            <v>2610.010152216772</v>
          </cell>
        </row>
      </sheetData>
      <sheetData sheetId="8">
        <row r="11">
          <cell r="S11">
            <v>9545.096856592509</v>
          </cell>
        </row>
        <row r="23">
          <cell r="S23">
            <v>7844.529430986209</v>
          </cell>
        </row>
        <row r="40">
          <cell r="S40">
            <v>0.09510086361782347</v>
          </cell>
        </row>
      </sheetData>
      <sheetData sheetId="15">
        <row r="11">
          <cell r="AE11">
            <v>6955530.01346361</v>
          </cell>
        </row>
        <row r="14">
          <cell r="T14">
            <v>7157675.367916715</v>
          </cell>
          <cell r="AF14">
            <v>20621904.65089631</v>
          </cell>
        </row>
        <row r="15">
          <cell r="AF15">
            <v>383836.5572640678</v>
          </cell>
        </row>
        <row r="17">
          <cell r="AF17">
            <v>113638.414</v>
          </cell>
        </row>
        <row r="18">
          <cell r="AE18">
            <v>-5451575.807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7"/>
  <sheetViews>
    <sheetView tabSelected="1" zoomScalePageLayoutView="0" workbookViewId="0" topLeftCell="A55">
      <selection activeCell="B78" sqref="B78"/>
    </sheetView>
  </sheetViews>
  <sheetFormatPr defaultColWidth="9.00390625" defaultRowHeight="12.75"/>
  <cols>
    <col min="1" max="1" width="67.625" style="1" customWidth="1"/>
    <col min="2" max="2" width="20.375" style="1" customWidth="1"/>
    <col min="3" max="3" width="21.875" style="1" customWidth="1"/>
    <col min="4" max="4" width="35.125" style="1" customWidth="1"/>
    <col min="5" max="16384" width="9.125" style="1" customWidth="1"/>
  </cols>
  <sheetData>
    <row r="1" ht="15.75">
      <c r="B1" s="24" t="s">
        <v>46</v>
      </c>
    </row>
    <row r="2" spans="1:2" ht="48.75" customHeight="1">
      <c r="A2" s="39" t="s">
        <v>61</v>
      </c>
      <c r="B2" s="39"/>
    </row>
    <row r="4" s="20" customFormat="1" ht="15.75">
      <c r="A4" s="19" t="s">
        <v>0</v>
      </c>
    </row>
    <row r="6" spans="1:2" ht="15.75">
      <c r="A6" s="2" t="s">
        <v>1</v>
      </c>
      <c r="B6" s="3" t="s">
        <v>62</v>
      </c>
    </row>
    <row r="7" spans="1:2" ht="15.75">
      <c r="A7" s="4" t="s">
        <v>2</v>
      </c>
      <c r="B7" s="25">
        <f>B8+B11</f>
        <v>21119379.62216038</v>
      </c>
    </row>
    <row r="8" spans="1:2" ht="15.75">
      <c r="A8" s="5" t="s">
        <v>3</v>
      </c>
      <c r="B8" s="25">
        <f>B9+B10</f>
        <v>21005741.208160378</v>
      </c>
    </row>
    <row r="9" spans="1:2" ht="15.75">
      <c r="A9" s="6" t="s">
        <v>59</v>
      </c>
      <c r="B9" s="25">
        <f>'[4]12 Прибыли и убытки'!$AF$14</f>
        <v>20621904.65089631</v>
      </c>
    </row>
    <row r="10" spans="1:2" ht="15.75">
      <c r="A10" s="6" t="s">
        <v>4</v>
      </c>
      <c r="B10" s="25">
        <f>'[4]12 Прибыли и убытки'!$AF$15</f>
        <v>383836.5572640678</v>
      </c>
    </row>
    <row r="11" spans="1:2" ht="15.75">
      <c r="A11" s="5" t="s">
        <v>43</v>
      </c>
      <c r="B11" s="25">
        <f>'[4]12 Прибыли и убытки'!$AF$17</f>
        <v>113638.414</v>
      </c>
    </row>
    <row r="13" s="20" customFormat="1" ht="15.75">
      <c r="A13" s="19" t="s">
        <v>5</v>
      </c>
    </row>
    <row r="15" spans="1:2" ht="15.75">
      <c r="A15" s="7" t="s">
        <v>6</v>
      </c>
      <c r="B15" s="3" t="str">
        <f>$B$6</f>
        <v>9 месяцев 2014г.</v>
      </c>
    </row>
    <row r="16" spans="1:2" ht="31.5">
      <c r="A16" s="8" t="s">
        <v>7</v>
      </c>
      <c r="B16" s="26">
        <f>B9</f>
        <v>20621904.65089631</v>
      </c>
    </row>
    <row r="17" spans="1:2" ht="31.5">
      <c r="A17" s="8" t="s">
        <v>8</v>
      </c>
      <c r="B17" s="27">
        <f>B16/B7</f>
        <v>0.9764446219460883</v>
      </c>
    </row>
    <row r="19" s="20" customFormat="1" ht="15.75">
      <c r="A19" s="19" t="s">
        <v>9</v>
      </c>
    </row>
    <row r="21" spans="1:2" ht="15.75">
      <c r="A21" s="7" t="s">
        <v>6</v>
      </c>
      <c r="B21" s="3" t="str">
        <f>$B$6</f>
        <v>9 месяцев 2014г.</v>
      </c>
    </row>
    <row r="22" spans="1:2" ht="31.5">
      <c r="A22" s="8" t="s">
        <v>7</v>
      </c>
      <c r="B22" s="26">
        <f>B10</f>
        <v>383836.5572640678</v>
      </c>
    </row>
    <row r="23" spans="1:2" ht="31.5">
      <c r="A23" s="8" t="s">
        <v>8</v>
      </c>
      <c r="B23" s="27">
        <f>B22/B7</f>
        <v>0.018174613276107386</v>
      </c>
    </row>
    <row r="25" s="20" customFormat="1" ht="15.75">
      <c r="A25" s="19" t="s">
        <v>10</v>
      </c>
    </row>
    <row r="27" spans="1:2" ht="15.75">
      <c r="A27" s="9" t="s">
        <v>11</v>
      </c>
      <c r="B27" s="3" t="str">
        <f>$B$6</f>
        <v>9 месяцев 2014г.</v>
      </c>
    </row>
    <row r="28" spans="1:3" ht="15.75">
      <c r="A28" s="10" t="s">
        <v>12</v>
      </c>
      <c r="B28" s="28">
        <f>'[2]Лист1'!C6</f>
        <v>0.254555265551206</v>
      </c>
      <c r="C28" s="21"/>
    </row>
    <row r="29" spans="1:3" ht="15.75">
      <c r="A29" s="11" t="s">
        <v>13</v>
      </c>
      <c r="B29" s="29">
        <f>'[2]Лист1'!C7</f>
        <v>0.8173083849595407</v>
      </c>
      <c r="C29" s="21"/>
    </row>
    <row r="30" spans="1:3" ht="31.5">
      <c r="A30" s="12" t="s">
        <v>14</v>
      </c>
      <c r="B30" s="29">
        <f>'[2]Лист1'!C8</f>
        <v>0.02989113976937454</v>
      </c>
      <c r="C30" s="21"/>
    </row>
    <row r="31" spans="1:3" ht="15.75">
      <c r="A31" s="11" t="s">
        <v>15</v>
      </c>
      <c r="B31" s="29">
        <f>'[2]Лист1'!C9</f>
        <v>0.1528004752710848</v>
      </c>
      <c r="C31" s="21"/>
    </row>
    <row r="32" spans="1:3" ht="15.75">
      <c r="A32" s="10" t="s">
        <v>16</v>
      </c>
      <c r="B32" s="28">
        <f>'[2]Лист1'!C10</f>
        <v>0.34634320923163664</v>
      </c>
      <c r="C32" s="21"/>
    </row>
    <row r="33" spans="1:3" ht="15.75">
      <c r="A33" s="10" t="s">
        <v>17</v>
      </c>
      <c r="B33" s="28">
        <f>'[2]Лист1'!C11</f>
        <v>0.17092011237115495</v>
      </c>
      <c r="C33" s="21"/>
    </row>
    <row r="34" spans="1:3" ht="15.75">
      <c r="A34" s="10" t="s">
        <v>18</v>
      </c>
      <c r="B34" s="28">
        <f>'[2]Лист1'!C12</f>
        <v>0.051718816283325544</v>
      </c>
      <c r="C34" s="21"/>
    </row>
    <row r="35" spans="1:3" ht="15.75">
      <c r="A35" s="10" t="s">
        <v>19</v>
      </c>
      <c r="B35" s="28">
        <f>'[2]Лист1'!C13</f>
        <v>0</v>
      </c>
      <c r="C35" s="21"/>
    </row>
    <row r="36" spans="1:3" ht="15.75">
      <c r="A36" s="10" t="s">
        <v>20</v>
      </c>
      <c r="B36" s="28">
        <f>'[2]Лист1'!C14</f>
        <v>0.12524895855147156</v>
      </c>
      <c r="C36" s="21"/>
    </row>
    <row r="37" spans="1:3" ht="15.75">
      <c r="A37" s="10" t="s">
        <v>21</v>
      </c>
      <c r="B37" s="28">
        <f>'[2]Лист1'!C15</f>
        <v>0.05121363801120514</v>
      </c>
      <c r="C37" s="21"/>
    </row>
    <row r="38" spans="1:3" ht="15.75">
      <c r="A38" s="11" t="s">
        <v>22</v>
      </c>
      <c r="B38" s="29">
        <f>'[2]Лист1'!C16</f>
        <v>0.3258883976371948</v>
      </c>
      <c r="C38" s="21"/>
    </row>
    <row r="39" spans="1:3" ht="15.75">
      <c r="A39" s="11" t="s">
        <v>23</v>
      </c>
      <c r="B39" s="29">
        <f>'[2]Лист1'!C17</f>
        <v>0.08963786644532717</v>
      </c>
      <c r="C39" s="21"/>
    </row>
    <row r="40" spans="1:3" ht="15.75">
      <c r="A40" s="11" t="s">
        <v>24</v>
      </c>
      <c r="B40" s="29">
        <f>'[2]Лист1'!C18</f>
        <v>0.20705243569814666</v>
      </c>
      <c r="C40" s="21"/>
    </row>
    <row r="42" s="20" customFormat="1" ht="15.75">
      <c r="A42" s="19" t="s">
        <v>25</v>
      </c>
    </row>
    <row r="44" spans="1:3" ht="15.75">
      <c r="A44" s="3" t="s">
        <v>11</v>
      </c>
      <c r="B44" s="3" t="str">
        <f>$B$6</f>
        <v>9 месяцев 2014г.</v>
      </c>
      <c r="C44" s="16"/>
    </row>
    <row r="45" spans="1:3" ht="15.75">
      <c r="A45" s="13" t="s">
        <v>26</v>
      </c>
      <c r="B45" s="33">
        <f>'[3]Лист1'!$D$8</f>
        <v>-0.038760667438627834</v>
      </c>
      <c r="C45" s="36"/>
    </row>
    <row r="46" spans="1:3" ht="15.75">
      <c r="A46" s="13" t="s">
        <v>27</v>
      </c>
      <c r="B46" s="33">
        <f>'[3]Лист1'!$D$9</f>
        <v>-0.00954294499670359</v>
      </c>
      <c r="C46" s="35"/>
    </row>
    <row r="47" spans="1:3" ht="15.75">
      <c r="A47" s="13" t="s">
        <v>28</v>
      </c>
      <c r="B47" s="33">
        <f>'[3]Лист1'!$D$10</f>
        <v>0.001786250279064805</v>
      </c>
      <c r="C47" s="35"/>
    </row>
    <row r="48" ht="15.75">
      <c r="A48" s="34"/>
    </row>
    <row r="50" s="20" customFormat="1" ht="15.75">
      <c r="A50" s="19" t="s">
        <v>29</v>
      </c>
    </row>
    <row r="52" spans="1:2" ht="30" customHeight="1">
      <c r="A52" s="3" t="s">
        <v>11</v>
      </c>
      <c r="B52" s="3" t="str">
        <f>$B$6</f>
        <v>9 месяцев 2014г.</v>
      </c>
    </row>
    <row r="53" spans="1:4" ht="15.75" customHeight="1">
      <c r="A53" s="14" t="s">
        <v>30</v>
      </c>
      <c r="B53" s="23">
        <f>'[3]Лист1'!$D$15</f>
        <v>2.965071180519719</v>
      </c>
      <c r="D53" s="15"/>
    </row>
    <row r="54" spans="1:4" ht="31.5">
      <c r="A54" s="14" t="s">
        <v>31</v>
      </c>
      <c r="B54" s="23">
        <f>'[3]Лист1'!$D$16</f>
        <v>1.3726497318007598</v>
      </c>
      <c r="D54" s="15"/>
    </row>
    <row r="55" spans="1:2" ht="15.75">
      <c r="A55" s="14" t="s">
        <v>32</v>
      </c>
      <c r="B55" s="32">
        <f>'[3]Лист1'!$D$17</f>
        <v>165.5147819813447</v>
      </c>
    </row>
    <row r="57" s="20" customFormat="1" ht="15.75">
      <c r="A57" s="19" t="s">
        <v>33</v>
      </c>
    </row>
    <row r="59" spans="1:3" ht="15.75">
      <c r="A59" s="3" t="s">
        <v>34</v>
      </c>
      <c r="B59" s="3" t="s">
        <v>35</v>
      </c>
      <c r="C59" s="3" t="s">
        <v>36</v>
      </c>
    </row>
    <row r="60" spans="1:3" ht="15.75">
      <c r="A60" s="13" t="s">
        <v>60</v>
      </c>
      <c r="B60" s="25">
        <v>6748777.501242694</v>
      </c>
      <c r="C60" s="37">
        <f>B61/B60*100</f>
        <v>103.06355502434099</v>
      </c>
    </row>
    <row r="61" spans="1:3" ht="15.75">
      <c r="A61" s="13" t="s">
        <v>63</v>
      </c>
      <c r="B61" s="25">
        <f>'[4]12 Прибыли и убытки'!$AE$11</f>
        <v>6955530.01346361</v>
      </c>
      <c r="C61" s="38"/>
    </row>
    <row r="63" s="20" customFormat="1" ht="15.75">
      <c r="A63" s="19" t="s">
        <v>37</v>
      </c>
    </row>
    <row r="65" spans="1:3" ht="15.75">
      <c r="A65" s="3" t="s">
        <v>34</v>
      </c>
      <c r="B65" s="3" t="s">
        <v>35</v>
      </c>
      <c r="C65" s="3" t="s">
        <v>36</v>
      </c>
    </row>
    <row r="66" spans="1:3" ht="15.75">
      <c r="A66" s="13" t="str">
        <f>A60</f>
        <v>2-й кв 2014 г.</v>
      </c>
      <c r="B66" s="25">
        <v>5284300.620999999</v>
      </c>
      <c r="C66" s="37">
        <f>B67/B66*100</f>
        <v>103.16551229760177</v>
      </c>
    </row>
    <row r="67" spans="1:3" ht="15.75">
      <c r="A67" s="13" t="str">
        <f>A61</f>
        <v>3-й кв 2014 г.</v>
      </c>
      <c r="B67" s="25">
        <f>'[4]12 Прибыли и убытки'!$AE$18*-1</f>
        <v>5451575.807</v>
      </c>
      <c r="C67" s="38"/>
    </row>
    <row r="69" s="20" customFormat="1" ht="15.75">
      <c r="A69" s="19" t="s">
        <v>44</v>
      </c>
    </row>
    <row r="70" ht="15.75">
      <c r="C70" s="31"/>
    </row>
    <row r="71" spans="1:3" ht="15.75" customHeight="1">
      <c r="A71" s="3" t="s">
        <v>11</v>
      </c>
      <c r="B71" s="3" t="s">
        <v>64</v>
      </c>
      <c r="C71" s="16"/>
    </row>
    <row r="72" spans="1:3" ht="15.75" customHeight="1">
      <c r="A72" s="14" t="s">
        <v>38</v>
      </c>
      <c r="B72" s="25">
        <f>'[4]5 Производственная программа'!$S$11</f>
        <v>9545.096856592509</v>
      </c>
      <c r="C72" s="17"/>
    </row>
    <row r="73" spans="1:3" ht="15.75" customHeight="1">
      <c r="A73" s="14" t="s">
        <v>39</v>
      </c>
      <c r="B73" s="25">
        <f>'[4]5 Производственная программа'!$S$23</f>
        <v>7844.529430986209</v>
      </c>
      <c r="C73" s="18"/>
    </row>
    <row r="74" spans="1:3" ht="15.75" customHeight="1">
      <c r="A74" s="14" t="s">
        <v>40</v>
      </c>
      <c r="B74" s="25">
        <f>'[4]3 Программа реализации'!$S$12+'[4]3 Программа реализации'!$S$28</f>
        <v>7018.436822498357</v>
      </c>
      <c r="C74" s="18"/>
    </row>
    <row r="75" spans="1:3" ht="15.75">
      <c r="A75" s="14" t="s">
        <v>41</v>
      </c>
      <c r="B75" s="30">
        <f>B77/B74/10</f>
        <v>101.98389682688335</v>
      </c>
      <c r="C75" s="18"/>
    </row>
    <row r="76" spans="1:3" ht="15.75">
      <c r="A76" s="14" t="s">
        <v>42</v>
      </c>
      <c r="B76" s="23">
        <f>'[4]5 Производственная программа'!$S$40</f>
        <v>0.09510086361782347</v>
      </c>
      <c r="C76" s="18"/>
    </row>
    <row r="77" spans="1:3" ht="15.75">
      <c r="A77" s="14" t="s">
        <v>45</v>
      </c>
      <c r="B77" s="25">
        <f>'[4]12 Прибыли и убытки'!$T$14</f>
        <v>7157675.367916715</v>
      </c>
      <c r="C77" s="18"/>
    </row>
  </sheetData>
  <sheetProtection/>
  <mergeCells count="3">
    <mergeCell ref="C66:C67"/>
    <mergeCell ref="C60:C61"/>
    <mergeCell ref="A2:B2"/>
  </mergeCells>
  <printOptions/>
  <pageMargins left="1.5748031496062993" right="0.7874015748031497" top="0.3937007874015748" bottom="0.3937007874015748" header="0.5118110236220472" footer="0.5118110236220472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31"/>
  <sheetViews>
    <sheetView zoomScalePageLayoutView="0" workbookViewId="0" topLeftCell="A16">
      <selection activeCell="G31" sqref="G31"/>
    </sheetView>
  </sheetViews>
  <sheetFormatPr defaultColWidth="9.00390625" defaultRowHeight="12.75"/>
  <cols>
    <col min="1" max="1" width="5.75390625" style="0" customWidth="1"/>
    <col min="2" max="2" width="57.375" style="0" customWidth="1"/>
    <col min="3" max="3" width="11.875" style="0" customWidth="1"/>
    <col min="4" max="6" width="12.00390625" style="0" customWidth="1"/>
  </cols>
  <sheetData>
    <row r="3" spans="2:8" ht="12.75">
      <c r="B3" t="s">
        <v>57</v>
      </c>
      <c r="C3" s="22">
        <v>490</v>
      </c>
      <c r="E3">
        <v>11996416</v>
      </c>
      <c r="H3">
        <v>16724093</v>
      </c>
    </row>
    <row r="5" spans="2:8" ht="12.75">
      <c r="B5" t="s">
        <v>56</v>
      </c>
      <c r="C5" s="22">
        <v>590</v>
      </c>
      <c r="E5">
        <v>16799443</v>
      </c>
      <c r="H5">
        <v>17138349</v>
      </c>
    </row>
    <row r="6" spans="2:8" ht="12.75">
      <c r="B6" t="s">
        <v>54</v>
      </c>
      <c r="C6" s="22">
        <v>690</v>
      </c>
      <c r="E6">
        <v>15047301</v>
      </c>
      <c r="H6">
        <v>9499697</v>
      </c>
    </row>
    <row r="8" spans="5:8" ht="12.75">
      <c r="E8">
        <f>(E5+E6)/E3*100</f>
        <v>265.4688200209129</v>
      </c>
      <c r="H8">
        <f>(H5+H6)/H3*100</f>
        <v>159.2794658580289</v>
      </c>
    </row>
    <row r="11" ht="12.75">
      <c r="B11" t="s">
        <v>53</v>
      </c>
    </row>
    <row r="12" spans="2:8" ht="12.75">
      <c r="B12" t="s">
        <v>54</v>
      </c>
      <c r="C12" s="22">
        <v>690</v>
      </c>
      <c r="E12">
        <v>15047301</v>
      </c>
      <c r="H12">
        <v>9499697</v>
      </c>
    </row>
    <row r="13" ht="12.75">
      <c r="C13" s="22"/>
    </row>
    <row r="14" spans="2:8" ht="12.75">
      <c r="B14" t="s">
        <v>57</v>
      </c>
      <c r="C14" s="22">
        <v>490</v>
      </c>
      <c r="E14">
        <v>11996416</v>
      </c>
      <c r="H14">
        <v>16724093</v>
      </c>
    </row>
    <row r="15" ht="12.75">
      <c r="C15" s="22"/>
    </row>
    <row r="16" spans="2:8" ht="12.75">
      <c r="B16" t="s">
        <v>55</v>
      </c>
      <c r="C16" s="22"/>
      <c r="E16">
        <f>E12/E14*100</f>
        <v>125.43163724899169</v>
      </c>
      <c r="H16">
        <f>H12/H14*100</f>
        <v>56.80246456414707</v>
      </c>
    </row>
    <row r="17" ht="12.75">
      <c r="C17" s="22"/>
    </row>
    <row r="18" ht="12.75">
      <c r="C18" s="22"/>
    </row>
    <row r="19" ht="12.75">
      <c r="C19" s="22"/>
    </row>
    <row r="20" spans="3:5" ht="12.75">
      <c r="C20" s="22"/>
      <c r="D20" t="s">
        <v>48</v>
      </c>
      <c r="E20" t="s">
        <v>49</v>
      </c>
    </row>
    <row r="21" ht="12.75">
      <c r="C21" s="22"/>
    </row>
    <row r="22" ht="12.75">
      <c r="C22" s="22"/>
    </row>
    <row r="23" spans="2:5" ht="12.75">
      <c r="B23" t="s">
        <v>50</v>
      </c>
      <c r="C23" s="22">
        <v>230</v>
      </c>
      <c r="D23">
        <v>465589</v>
      </c>
      <c r="E23">
        <v>351114</v>
      </c>
    </row>
    <row r="24" spans="2:5" ht="12.75">
      <c r="B24" t="s">
        <v>47</v>
      </c>
      <c r="C24" s="22">
        <v>240</v>
      </c>
      <c r="D24">
        <v>7478024</v>
      </c>
      <c r="E24">
        <v>7911754</v>
      </c>
    </row>
    <row r="25" spans="3:5" ht="12.75">
      <c r="C25" s="22">
        <v>244</v>
      </c>
      <c r="D25">
        <v>0</v>
      </c>
      <c r="E25">
        <v>0</v>
      </c>
    </row>
    <row r="26" ht="12.75">
      <c r="C26" s="22"/>
    </row>
    <row r="27" spans="2:5" ht="12.75">
      <c r="B27" t="s">
        <v>51</v>
      </c>
      <c r="C27" s="22"/>
      <c r="D27" s="22"/>
      <c r="E27">
        <v>23464348.37831768</v>
      </c>
    </row>
    <row r="28" spans="2:5" ht="12.75">
      <c r="B28" t="s">
        <v>58</v>
      </c>
      <c r="C28" s="22"/>
      <c r="E28">
        <v>0.18</v>
      </c>
    </row>
    <row r="29" ht="12.75">
      <c r="C29" s="22"/>
    </row>
    <row r="30" spans="2:7" ht="12.75">
      <c r="B30" t="s">
        <v>52</v>
      </c>
      <c r="E30">
        <f>E27*(1+E28)/((E23+E24-E25+D23+D24-D25)*0.5)</f>
        <v>3.4168961277176537</v>
      </c>
      <c r="G30">
        <v>108.92640589819223</v>
      </c>
    </row>
    <row r="31" ht="12.75">
      <c r="G31">
        <f>366/G30</f>
        <v>3.360066799065058</v>
      </c>
    </row>
  </sheetData>
  <sheetProtection/>
  <printOptions/>
  <pageMargins left="0.75" right="0.75" top="1" bottom="1" header="0.5" footer="0.5"/>
  <pageSetup orientation="portrait" paperSize="9"/>
  <legacyDrawing r:id="rId2"/>
  <oleObjects>
    <oleObject progId="Equation.3" shapeId="30150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Зимакова</dc:creator>
  <cp:keywords/>
  <dc:description/>
  <cp:lastModifiedBy>Машнова С.</cp:lastModifiedBy>
  <cp:lastPrinted>2013-04-11T05:34:37Z</cp:lastPrinted>
  <dcterms:created xsi:type="dcterms:W3CDTF">2010-06-18T04:55:37Z</dcterms:created>
  <dcterms:modified xsi:type="dcterms:W3CDTF">2014-11-20T05:31:55Z</dcterms:modified>
  <cp:category/>
  <cp:version/>
  <cp:contentType/>
  <cp:contentStatus/>
</cp:coreProperties>
</file>